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74e5d06539367c/Documents/Finance 23-24/Budget/"/>
    </mc:Choice>
  </mc:AlternateContent>
  <xr:revisionPtr revIDLastSave="0" documentId="8_{BD24D65B-0134-4CE0-935B-E8DB0E6C6CA3}" xr6:coauthVersionLast="47" xr6:coauthVersionMax="47" xr10:uidLastSave="{00000000-0000-0000-0000-000000000000}"/>
  <bookViews>
    <workbookView xWindow="-108" yWindow="-108" windowWidth="23256" windowHeight="12576" xr2:uid="{E0301226-02E2-4814-9596-9ADAE7FDA3A3}"/>
  </bookViews>
  <sheets>
    <sheet name="Budget 2023-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5" i="1" l="1"/>
  <c r="P52" i="1"/>
  <c r="P51" i="1"/>
  <c r="H50" i="1"/>
  <c r="P49" i="1"/>
  <c r="H49" i="1"/>
  <c r="B49" i="1"/>
  <c r="P48" i="1"/>
  <c r="P47" i="1"/>
  <c r="H47" i="1"/>
  <c r="P46" i="1"/>
  <c r="P61" i="1" s="1"/>
  <c r="H46" i="1" s="1"/>
  <c r="P45" i="1"/>
  <c r="H44" i="1"/>
  <c r="B32" i="1"/>
  <c r="B29" i="1"/>
  <c r="T21" i="1"/>
  <c r="B21" i="1" s="1"/>
  <c r="B13" i="1"/>
  <c r="P12" i="1"/>
  <c r="O12" i="1"/>
  <c r="B12" i="1" s="1"/>
  <c r="N12" i="1"/>
  <c r="M11" i="1"/>
  <c r="L11" i="1"/>
  <c r="B11" i="1" s="1"/>
  <c r="B9" i="1"/>
  <c r="I8" i="1"/>
  <c r="B8" i="1"/>
  <c r="F7" i="1"/>
  <c r="B7" i="1"/>
  <c r="D6" i="1"/>
  <c r="B24" i="1" l="1"/>
  <c r="B33" i="1" s="1"/>
  <c r="E33" i="1" s="1"/>
  <c r="F33" i="1" s="1"/>
  <c r="B34" i="1"/>
  <c r="H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Clerk</author>
  </authors>
  <commentList>
    <comment ref="T21" authorId="0" shapeId="0" xr:uid="{E38DCAC2-9EFB-45C8-ABC5-3B721EB07619}">
      <text>
        <r>
          <rPr>
            <b/>
            <sz val="9"/>
            <color indexed="81"/>
            <rFont val="Tahoma"/>
            <family val="2"/>
          </rPr>
          <t>The Clerk:</t>
        </r>
        <r>
          <rPr>
            <sz val="9"/>
            <color indexed="81"/>
            <rFont val="Tahoma"/>
            <family val="2"/>
          </rPr>
          <t xml:space="preserve">
Vince Larcombe 6mnts * £200
Other contingency £300</t>
        </r>
      </text>
    </comment>
  </commentList>
</comments>
</file>

<file path=xl/sharedStrings.xml><?xml version="1.0" encoding="utf-8"?>
<sst xmlns="http://schemas.openxmlformats.org/spreadsheetml/2006/main" count="116" uniqueCount="104">
  <si>
    <t>Gotherington Parish Council</t>
  </si>
  <si>
    <t>Budget required - net of VAT</t>
  </si>
  <si>
    <t>2023/24</t>
  </si>
  <si>
    <t>Clerk</t>
  </si>
  <si>
    <t>2 commune</t>
  </si>
  <si>
    <t>1&amp;1 Internet</t>
  </si>
  <si>
    <t>PKF</t>
  </si>
  <si>
    <t>GAPTC</t>
  </si>
  <si>
    <t>Legal Provision</t>
  </si>
  <si>
    <t>Gallagher</t>
  </si>
  <si>
    <t>E.Howe</t>
  </si>
  <si>
    <t>M.Gibbons</t>
  </si>
  <si>
    <t>Water</t>
  </si>
  <si>
    <t>Gas</t>
  </si>
  <si>
    <t>Electric</t>
  </si>
  <si>
    <t>Heating</t>
  </si>
  <si>
    <t>Roof/General</t>
  </si>
  <si>
    <t>V.Larcombe</t>
  </si>
  <si>
    <t>Salaries/PAYE/Pension</t>
  </si>
  <si>
    <t>Estimate</t>
  </si>
  <si>
    <t>Admin costs &amp; IT charges</t>
  </si>
  <si>
    <t>Audit &amp; Legal Fees</t>
  </si>
  <si>
    <t>Insurance</t>
  </si>
  <si>
    <t>Training</t>
  </si>
  <si>
    <t>Cleaning</t>
  </si>
  <si>
    <t>Utilities (RRB Gas/Elec+ Water)</t>
  </si>
  <si>
    <t>PY £3,500</t>
  </si>
  <si>
    <t>RRB Maint</t>
  </si>
  <si>
    <t>Pav Maint</t>
  </si>
  <si>
    <t>Hallmaster</t>
  </si>
  <si>
    <t>Subscriptions</t>
  </si>
  <si>
    <t>Grants &amp; Donations</t>
  </si>
  <si>
    <t>General Maintenance</t>
  </si>
  <si>
    <t>Field Maint (incl grasscutting)</t>
  </si>
  <si>
    <t>Play Area</t>
  </si>
  <si>
    <t>Grasscutting (Village amenity)</t>
  </si>
  <si>
    <t>Street Furniture/Village maint</t>
  </si>
  <si>
    <t>Other / Contingency</t>
  </si>
  <si>
    <t>S106 Expenditure</t>
  </si>
  <si>
    <t>VAT</t>
  </si>
  <si>
    <t>Total Payments</t>
  </si>
  <si>
    <t xml:space="preserve">Receipts </t>
  </si>
  <si>
    <t>Nursery  School</t>
  </si>
  <si>
    <t>Cricket</t>
  </si>
  <si>
    <t xml:space="preserve">Football </t>
  </si>
  <si>
    <t>Other field/building hire</t>
  </si>
  <si>
    <t xml:space="preserve">Prior Year </t>
  </si>
  <si>
    <t>Increase £</t>
  </si>
  <si>
    <t>Increase %</t>
  </si>
  <si>
    <t>Precept</t>
  </si>
  <si>
    <t>Bal Figure</t>
  </si>
  <si>
    <t>VAT Refund</t>
  </si>
  <si>
    <t>S106/CIL</t>
  </si>
  <si>
    <t>Tennis Courts Fund</t>
  </si>
  <si>
    <t>Refund error</t>
  </si>
  <si>
    <t>Total Receipts</t>
  </si>
  <si>
    <t>2021 yr</t>
  </si>
  <si>
    <t xml:space="preserve">CIL </t>
  </si>
  <si>
    <t>Current Bank Balance 30-Nov-22</t>
  </si>
  <si>
    <t>Current known Creditors outstanding</t>
  </si>
  <si>
    <t>Tennis Fund</t>
  </si>
  <si>
    <t>Kompan Ltd 25%</t>
  </si>
  <si>
    <t>242591</t>
  </si>
  <si>
    <t>Play Park contractor</t>
  </si>
  <si>
    <t>Street Furniture</t>
  </si>
  <si>
    <t>Est Expenses for remainder of year</t>
  </si>
  <si>
    <t>British Gas</t>
  </si>
  <si>
    <t>Dec-Mar</t>
  </si>
  <si>
    <t>War Memorial</t>
  </si>
  <si>
    <t>Clerk Payment Oct-Dec est</t>
  </si>
  <si>
    <t>Waterplus</t>
  </si>
  <si>
    <t>Architect (Changing Rooms)</t>
  </si>
  <si>
    <t>Ionos</t>
  </si>
  <si>
    <t>Earmarked</t>
  </si>
  <si>
    <t>Est Income for remainder of year - Nursery, Hire, Tennis</t>
  </si>
  <si>
    <t>Cleaners</t>
  </si>
  <si>
    <t>General Fund</t>
  </si>
  <si>
    <t>VAT Receipt Expected</t>
  </si>
  <si>
    <t>Prior to Dec</t>
  </si>
  <si>
    <t>Reserves</t>
  </si>
  <si>
    <t>VAT not yet claimed Dec22-Mar23</t>
  </si>
  <si>
    <t>Jan to Mar</t>
  </si>
  <si>
    <t>Pata</t>
  </si>
  <si>
    <t xml:space="preserve">Forecast Year End Bank Balance </t>
  </si>
  <si>
    <t>CM Training</t>
  </si>
  <si>
    <t>Grant to LHS</t>
  </si>
  <si>
    <t>Handy Man</t>
  </si>
  <si>
    <t>Est 20 hrs</t>
  </si>
  <si>
    <t>Grass Cutting</t>
  </si>
  <si>
    <t>Est 1 session</t>
  </si>
  <si>
    <t>Other</t>
  </si>
  <si>
    <t>Provision</t>
  </si>
  <si>
    <t>Notes</t>
  </si>
  <si>
    <t>PATA</t>
  </si>
  <si>
    <t>PY £2700</t>
  </si>
  <si>
    <t>PY 1,200</t>
  </si>
  <si>
    <t>PY 750</t>
  </si>
  <si>
    <t>GAPTC c.£300</t>
  </si>
  <si>
    <t>PY £425</t>
  </si>
  <si>
    <t>PY £700 (handy man)</t>
  </si>
  <si>
    <t>PY £3,000</t>
  </si>
  <si>
    <t>PY 0</t>
  </si>
  <si>
    <t>(Note: includes Tennis Club Fund c. £20,000.00)</t>
  </si>
  <si>
    <t>Budget 2023-2024 as calculated at 28-Dec-22 - Clerk Chloe Warmington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</si>
</sst>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4" fillId="0" borderId="1" xfId="0" applyFont="1" applyBorder="1"/>
    <xf numFmtId="164" fontId="4" fillId="0" borderId="2" xfId="1" applyNumberFormat="1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vertical="center"/>
    </xf>
    <xf numFmtId="164" fontId="3" fillId="0" borderId="6" xfId="1" applyNumberFormat="1" applyFont="1" applyBorder="1"/>
    <xf numFmtId="164" fontId="3" fillId="2" borderId="6" xfId="1" applyNumberFormat="1" applyFont="1" applyFill="1" applyBorder="1"/>
    <xf numFmtId="0" fontId="3" fillId="2" borderId="3" xfId="0" applyFont="1" applyFill="1" applyBorder="1"/>
    <xf numFmtId="0" fontId="5" fillId="0" borderId="7" xfId="0" applyFont="1" applyBorder="1" applyAlignment="1">
      <alignment vertical="center"/>
    </xf>
    <xf numFmtId="164" fontId="3" fillId="0" borderId="8" xfId="1" applyNumberFormat="1" applyFont="1" applyBorder="1"/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4" fontId="5" fillId="0" borderId="6" xfId="1" applyNumberFormat="1" applyFont="1" applyBorder="1" applyAlignment="1">
      <alignment vertical="center"/>
    </xf>
    <xf numFmtId="0" fontId="3" fillId="0" borderId="1" xfId="0" applyFont="1" applyBorder="1"/>
    <xf numFmtId="0" fontId="3" fillId="0" borderId="9" xfId="0" applyFont="1" applyBorder="1"/>
    <xf numFmtId="0" fontId="3" fillId="0" borderId="2" xfId="0" applyFont="1" applyBorder="1"/>
    <xf numFmtId="0" fontId="3" fillId="2" borderId="10" xfId="0" applyFont="1" applyFill="1" applyBorder="1"/>
    <xf numFmtId="3" fontId="3" fillId="0" borderId="11" xfId="0" applyNumberFormat="1" applyFont="1" applyBorder="1"/>
    <xf numFmtId="164" fontId="3" fillId="0" borderId="12" xfId="0" applyNumberFormat="1" applyFont="1" applyBorder="1"/>
    <xf numFmtId="165" fontId="3" fillId="0" borderId="13" xfId="3" applyNumberFormat="1" applyFont="1" applyBorder="1"/>
    <xf numFmtId="0" fontId="5" fillId="0" borderId="0" xfId="0" applyFont="1" applyAlignment="1">
      <alignment vertical="center"/>
    </xf>
    <xf numFmtId="164" fontId="3" fillId="0" borderId="0" xfId="1" applyNumberFormat="1" applyFont="1" applyBorder="1"/>
    <xf numFmtId="0" fontId="6" fillId="0" borderId="0" xfId="0" applyFont="1" applyAlignment="1">
      <alignment vertical="center"/>
    </xf>
    <xf numFmtId="0" fontId="4" fillId="3" borderId="1" xfId="0" applyFont="1" applyFill="1" applyBorder="1"/>
    <xf numFmtId="164" fontId="3" fillId="3" borderId="2" xfId="1" applyNumberFormat="1" applyFont="1" applyFill="1" applyBorder="1"/>
    <xf numFmtId="0" fontId="5" fillId="3" borderId="5" xfId="0" applyFont="1" applyFill="1" applyBorder="1" applyAlignment="1">
      <alignment vertical="center"/>
    </xf>
    <xf numFmtId="164" fontId="3" fillId="3" borderId="6" xfId="1" applyNumberFormat="1" applyFont="1" applyFill="1" applyBorder="1"/>
    <xf numFmtId="0" fontId="3" fillId="0" borderId="5" xfId="0" applyFont="1" applyBorder="1"/>
    <xf numFmtId="166" fontId="3" fillId="0" borderId="6" xfId="0" applyNumberFormat="1" applyFont="1" applyBorder="1"/>
    <xf numFmtId="0" fontId="4" fillId="0" borderId="4" xfId="0" applyFont="1" applyBorder="1"/>
    <xf numFmtId="0" fontId="3" fillId="0" borderId="14" xfId="0" applyFont="1" applyBorder="1"/>
    <xf numFmtId="0" fontId="3" fillId="0" borderId="6" xfId="0" applyFont="1" applyBorder="1"/>
    <xf numFmtId="0" fontId="3" fillId="3" borderId="5" xfId="0" applyFont="1" applyFill="1" applyBorder="1"/>
    <xf numFmtId="16" fontId="8" fillId="0" borderId="4" xfId="0" applyNumberFormat="1" applyFont="1" applyBorder="1"/>
    <xf numFmtId="0" fontId="8" fillId="0" borderId="4" xfId="0" applyFont="1" applyBorder="1"/>
    <xf numFmtId="49" fontId="8" fillId="0" borderId="4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8" fontId="8" fillId="0" borderId="4" xfId="2" applyNumberFormat="1" applyFont="1" applyBorder="1" applyAlignment="1">
      <alignment horizontal="center"/>
    </xf>
    <xf numFmtId="44" fontId="8" fillId="0" borderId="4" xfId="2" applyFont="1" applyBorder="1"/>
    <xf numFmtId="8" fontId="3" fillId="0" borderId="6" xfId="0" applyNumberFormat="1" applyFont="1" applyBorder="1"/>
    <xf numFmtId="0" fontId="3" fillId="0" borderId="11" xfId="0" applyFont="1" applyBorder="1"/>
    <xf numFmtId="164" fontId="3" fillId="0" borderId="13" xfId="1" applyNumberFormat="1" applyFont="1" applyBorder="1"/>
    <xf numFmtId="166" fontId="3" fillId="0" borderId="15" xfId="0" applyNumberFormat="1" applyFont="1" applyBorder="1"/>
    <xf numFmtId="0" fontId="3" fillId="0" borderId="12" xfId="0" applyFont="1" applyBorder="1"/>
    <xf numFmtId="0" fontId="3" fillId="0" borderId="13" xfId="0" applyFont="1" applyBorder="1"/>
    <xf numFmtId="8" fontId="3" fillId="0" borderId="16" xfId="0" applyNumberFormat="1" applyFont="1" applyBorder="1"/>
    <xf numFmtId="166" fontId="3" fillId="0" borderId="0" xfId="0" applyNumberFormat="1" applyFont="1"/>
    <xf numFmtId="8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74e5d06539367c/Documents/Finance%2022-23/Cashbook%2022-23/Cashbook%2022-23%20CW%20inc%20VAT%20%5e0%20Budget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 Trans Analysed"/>
      <sheetName val="Inc&amp;Exp Mnth"/>
      <sheetName val="Cash Book 22-23"/>
      <sheetName val="VAT126 Claim"/>
      <sheetName val="VAT Reclaim to 30-Nov-22"/>
      <sheetName val="Budget 23-24"/>
      <sheetName val="Precept 23-24 vs 22-23"/>
      <sheetName val="S106 Inc 22-23"/>
    </sheetNames>
    <sheetDataSet>
      <sheetData sheetId="0">
        <row r="2">
          <cell r="I2">
            <v>40258.85</v>
          </cell>
        </row>
      </sheetData>
      <sheetData sheetId="1"/>
      <sheetData sheetId="2"/>
      <sheetData sheetId="3"/>
      <sheetData sheetId="4">
        <row r="12">
          <cell r="C12">
            <v>24324.548833333334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F5CC-D9EC-4A0E-B6C2-CE2144C8860C}">
  <dimension ref="A1:AB62"/>
  <sheetViews>
    <sheetView tabSelected="1" topLeftCell="A7" zoomScale="130" zoomScaleNormal="130" workbookViewId="0">
      <selection activeCell="C12" sqref="C12"/>
    </sheetView>
  </sheetViews>
  <sheetFormatPr defaultRowHeight="10.199999999999999" x14ac:dyDescent="0.2"/>
  <cols>
    <col min="1" max="1" width="24.88671875" style="1" customWidth="1"/>
    <col min="2" max="2" width="11.33203125" style="3" customWidth="1"/>
    <col min="3" max="3" width="7.88671875" style="1" customWidth="1"/>
    <col min="4" max="7" width="8.88671875" style="1"/>
    <col min="8" max="8" width="10.109375" style="1" bestFit="1" customWidth="1"/>
    <col min="9" max="9" width="10.109375" style="1" customWidth="1"/>
    <col min="10" max="10" width="9.44140625" style="1" customWidth="1"/>
    <col min="11" max="19" width="8.88671875" style="1"/>
    <col min="20" max="20" width="8.33203125" style="1" customWidth="1"/>
    <col min="21" max="21" width="8.88671875" style="1" hidden="1" customWidth="1"/>
    <col min="22" max="16384" width="8.88671875" style="1"/>
  </cols>
  <sheetData>
    <row r="1" spans="1:28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8" x14ac:dyDescent="0.2">
      <c r="A2" s="52" t="s">
        <v>103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8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8" ht="10.8" thickBot="1" x14ac:dyDescent="0.25"/>
    <row r="5" spans="1:28" x14ac:dyDescent="0.2">
      <c r="A5" s="4" t="s">
        <v>1</v>
      </c>
      <c r="B5" s="5" t="s">
        <v>2</v>
      </c>
      <c r="C5" s="6" t="s">
        <v>92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93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12</v>
      </c>
      <c r="R5" s="7" t="s">
        <v>15</v>
      </c>
      <c r="S5" s="7" t="s">
        <v>16</v>
      </c>
      <c r="T5" s="7" t="s">
        <v>17</v>
      </c>
    </row>
    <row r="6" spans="1:28" x14ac:dyDescent="0.2">
      <c r="A6" s="8" t="s">
        <v>18</v>
      </c>
      <c r="B6" s="9">
        <v>7000</v>
      </c>
      <c r="C6" s="6" t="s">
        <v>19</v>
      </c>
      <c r="D6" s="7">
        <f>6*4*18*12*1.3</f>
        <v>6739.2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8" x14ac:dyDescent="0.2">
      <c r="A7" s="8" t="s">
        <v>20</v>
      </c>
      <c r="B7" s="9">
        <f t="shared" ref="B7:B13" si="0">SUM(D7:T7)</f>
        <v>593</v>
      </c>
      <c r="C7" s="6"/>
      <c r="D7" s="7"/>
      <c r="E7" s="7">
        <v>425</v>
      </c>
      <c r="F7" s="7">
        <f>(7*12)+(3*4)+(18*4)</f>
        <v>168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8" x14ac:dyDescent="0.2">
      <c r="A8" s="8" t="s">
        <v>21</v>
      </c>
      <c r="B8" s="9">
        <f t="shared" si="0"/>
        <v>1455</v>
      </c>
      <c r="C8" s="6"/>
      <c r="D8" s="7"/>
      <c r="E8" s="7"/>
      <c r="F8" s="7"/>
      <c r="G8" s="7">
        <v>300</v>
      </c>
      <c r="H8" s="7">
        <v>235</v>
      </c>
      <c r="I8" s="7">
        <f>35*12</f>
        <v>420</v>
      </c>
      <c r="J8" s="7">
        <v>500</v>
      </c>
      <c r="K8" s="7"/>
      <c r="L8" s="7"/>
      <c r="M8" s="7"/>
      <c r="N8" s="7"/>
      <c r="O8" s="7"/>
      <c r="P8" s="7"/>
      <c r="Q8" s="7"/>
      <c r="R8" s="7"/>
      <c r="S8" s="7"/>
      <c r="T8" s="7"/>
    </row>
    <row r="9" spans="1:28" x14ac:dyDescent="0.2">
      <c r="A9" s="8" t="s">
        <v>22</v>
      </c>
      <c r="B9" s="9">
        <f t="shared" si="0"/>
        <v>1600</v>
      </c>
      <c r="C9" s="6"/>
      <c r="D9" s="7"/>
      <c r="E9" s="7"/>
      <c r="F9" s="7"/>
      <c r="G9" s="7"/>
      <c r="H9" s="7"/>
      <c r="I9" s="7"/>
      <c r="J9" s="7"/>
      <c r="K9" s="7">
        <v>1600</v>
      </c>
      <c r="L9" s="7"/>
      <c r="M9" s="7"/>
      <c r="N9" s="7"/>
      <c r="O9" s="7"/>
      <c r="P9" s="7"/>
      <c r="Q9" s="7"/>
      <c r="R9" s="7"/>
      <c r="S9" s="7"/>
      <c r="T9" s="7"/>
    </row>
    <row r="10" spans="1:28" x14ac:dyDescent="0.2">
      <c r="A10" s="8" t="s">
        <v>23</v>
      </c>
      <c r="B10" s="9">
        <v>100</v>
      </c>
      <c r="C10" s="6" t="s">
        <v>19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8" x14ac:dyDescent="0.2">
      <c r="A11" s="8" t="s">
        <v>24</v>
      </c>
      <c r="B11" s="9">
        <f t="shared" si="0"/>
        <v>3600</v>
      </c>
      <c r="C11" s="6" t="s">
        <v>94</v>
      </c>
      <c r="D11" s="7"/>
      <c r="E11" s="7"/>
      <c r="F11" s="7"/>
      <c r="G11" s="7"/>
      <c r="H11" s="7"/>
      <c r="I11" s="7"/>
      <c r="J11" s="7"/>
      <c r="K11" s="7"/>
      <c r="L11" s="7">
        <f>50*12</f>
        <v>600</v>
      </c>
      <c r="M11" s="7">
        <f>250*12</f>
        <v>3000</v>
      </c>
      <c r="N11" s="7"/>
      <c r="O11" s="7"/>
      <c r="P11" s="7"/>
      <c r="Q11" s="7"/>
      <c r="R11" s="7"/>
      <c r="S11" s="7"/>
      <c r="T11" s="7"/>
    </row>
    <row r="12" spans="1:28" x14ac:dyDescent="0.2">
      <c r="A12" s="8" t="s">
        <v>25</v>
      </c>
      <c r="B12" s="10">
        <f>SUM(D12:T12)</f>
        <v>6000</v>
      </c>
      <c r="C12" s="11" t="s">
        <v>26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>100*12</f>
        <v>1200</v>
      </c>
      <c r="O12" s="7">
        <f>200*12</f>
        <v>2400</v>
      </c>
      <c r="P12" s="7">
        <f>200*12</f>
        <v>2400</v>
      </c>
      <c r="Q12" s="7"/>
      <c r="R12" s="7"/>
      <c r="S12" s="7"/>
      <c r="T12" s="7"/>
    </row>
    <row r="13" spans="1:28" x14ac:dyDescent="0.2">
      <c r="A13" s="8" t="s">
        <v>27</v>
      </c>
      <c r="B13" s="9">
        <f t="shared" si="0"/>
        <v>1500</v>
      </c>
      <c r="C13" s="6" t="s">
        <v>95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>
        <v>500</v>
      </c>
      <c r="R13" s="7">
        <v>500</v>
      </c>
      <c r="S13" s="7">
        <v>500</v>
      </c>
      <c r="T13" s="7"/>
    </row>
    <row r="14" spans="1:28" x14ac:dyDescent="0.2">
      <c r="A14" s="8" t="s">
        <v>28</v>
      </c>
      <c r="B14" s="9">
        <v>750</v>
      </c>
      <c r="C14" s="6" t="s">
        <v>96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AA14" s="2"/>
      <c r="AB14" s="2"/>
    </row>
    <row r="15" spans="1:28" x14ac:dyDescent="0.2">
      <c r="A15" s="8" t="s">
        <v>29</v>
      </c>
      <c r="B15" s="9">
        <v>0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8" x14ac:dyDescent="0.2">
      <c r="A16" s="8" t="s">
        <v>30</v>
      </c>
      <c r="B16" s="9">
        <v>500</v>
      </c>
      <c r="C16" s="6" t="s">
        <v>97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x14ac:dyDescent="0.2">
      <c r="A17" s="8" t="s">
        <v>31</v>
      </c>
      <c r="B17" s="9">
        <v>500</v>
      </c>
      <c r="C17" s="6" t="s">
        <v>98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x14ac:dyDescent="0.2">
      <c r="A18" s="8" t="s">
        <v>32</v>
      </c>
      <c r="B18" s="9">
        <v>1000</v>
      </c>
      <c r="C18" s="6" t="s">
        <v>99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x14ac:dyDescent="0.2">
      <c r="A19" s="8" t="s">
        <v>33</v>
      </c>
      <c r="B19" s="9">
        <v>3250</v>
      </c>
      <c r="C19" s="6" t="s">
        <v>100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x14ac:dyDescent="0.2">
      <c r="A20" s="8" t="s">
        <v>34</v>
      </c>
      <c r="B20" s="9">
        <v>500</v>
      </c>
      <c r="C20" s="6" t="s">
        <v>95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x14ac:dyDescent="0.2">
      <c r="A21" s="8" t="s">
        <v>35</v>
      </c>
      <c r="B21" s="9">
        <f>SUM(D21:T21)</f>
        <v>1500</v>
      </c>
      <c r="C21" s="6" t="s">
        <v>95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>
        <f>200*6+300</f>
        <v>1500</v>
      </c>
    </row>
    <row r="22" spans="1:20" x14ac:dyDescent="0.2">
      <c r="A22" s="8" t="s">
        <v>36</v>
      </c>
      <c r="B22" s="9">
        <v>1200</v>
      </c>
      <c r="C22" s="6" t="s">
        <v>95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x14ac:dyDescent="0.2">
      <c r="A23" s="8" t="s">
        <v>37</v>
      </c>
      <c r="B23" s="9">
        <v>400</v>
      </c>
      <c r="C23" s="6" t="s">
        <v>101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10.8" thickBot="1" x14ac:dyDescent="0.25">
      <c r="A24" s="12"/>
      <c r="B24" s="13">
        <f>SUM(B6:B23)</f>
        <v>31448</v>
      </c>
    </row>
    <row r="25" spans="1:20" x14ac:dyDescent="0.2">
      <c r="A25" s="8" t="s">
        <v>38</v>
      </c>
      <c r="B25" s="9"/>
    </row>
    <row r="26" spans="1:20" x14ac:dyDescent="0.2">
      <c r="A26" s="8" t="s">
        <v>39</v>
      </c>
      <c r="B26" s="9"/>
    </row>
    <row r="27" spans="1:20" x14ac:dyDescent="0.2">
      <c r="A27" s="14" t="s">
        <v>40</v>
      </c>
      <c r="B27" s="9"/>
    </row>
    <row r="28" spans="1:20" x14ac:dyDescent="0.2">
      <c r="A28" s="15" t="s">
        <v>41</v>
      </c>
      <c r="B28" s="16"/>
    </row>
    <row r="29" spans="1:20" x14ac:dyDescent="0.2">
      <c r="A29" s="8" t="s">
        <v>42</v>
      </c>
      <c r="B29" s="9">
        <f>850*12</f>
        <v>10200</v>
      </c>
    </row>
    <row r="30" spans="1:20" x14ac:dyDescent="0.2">
      <c r="A30" s="8" t="s">
        <v>43</v>
      </c>
      <c r="B30" s="9">
        <v>250</v>
      </c>
    </row>
    <row r="31" spans="1:20" ht="10.8" thickBot="1" x14ac:dyDescent="0.25">
      <c r="A31" s="8" t="s">
        <v>44</v>
      </c>
      <c r="B31" s="9">
        <v>250</v>
      </c>
    </row>
    <row r="32" spans="1:20" ht="10.8" thickBot="1" x14ac:dyDescent="0.25">
      <c r="A32" s="8" t="s">
        <v>45</v>
      </c>
      <c r="B32" s="10">
        <f>125*12</f>
        <v>1500</v>
      </c>
      <c r="D32" s="17" t="s">
        <v>46</v>
      </c>
      <c r="E32" s="18" t="s">
        <v>47</v>
      </c>
      <c r="F32" s="19" t="s">
        <v>48</v>
      </c>
    </row>
    <row r="33" spans="1:21" ht="10.8" thickBot="1" x14ac:dyDescent="0.25">
      <c r="A33" s="8" t="s">
        <v>49</v>
      </c>
      <c r="B33" s="9">
        <f>B24-SUM(B29:B32)</f>
        <v>19248</v>
      </c>
      <c r="C33" s="20" t="s">
        <v>50</v>
      </c>
      <c r="D33" s="21">
        <v>18000</v>
      </c>
      <c r="E33" s="22">
        <f>B33-D33</f>
        <v>1248</v>
      </c>
      <c r="F33" s="23">
        <f>E33/D33</f>
        <v>6.933333333333333E-2</v>
      </c>
    </row>
    <row r="34" spans="1:21" ht="10.8" thickBot="1" x14ac:dyDescent="0.25">
      <c r="A34" s="12"/>
      <c r="B34" s="13">
        <f>SUM(B29:B33)</f>
        <v>31448</v>
      </c>
    </row>
    <row r="35" spans="1:21" x14ac:dyDescent="0.2">
      <c r="A35" s="24"/>
      <c r="B35" s="25"/>
    </row>
    <row r="36" spans="1:21" x14ac:dyDescent="0.2">
      <c r="A36" s="24"/>
      <c r="B36" s="25"/>
    </row>
    <row r="37" spans="1:21" x14ac:dyDescent="0.2">
      <c r="A37" s="24" t="s">
        <v>51</v>
      </c>
      <c r="B37" s="3">
        <v>0</v>
      </c>
    </row>
    <row r="38" spans="1:21" x14ac:dyDescent="0.2">
      <c r="A38" s="24" t="s">
        <v>52</v>
      </c>
      <c r="B38" s="3">
        <v>0</v>
      </c>
    </row>
    <row r="39" spans="1:21" x14ac:dyDescent="0.2">
      <c r="A39" s="24" t="s">
        <v>53</v>
      </c>
    </row>
    <row r="40" spans="1:21" x14ac:dyDescent="0.2">
      <c r="A40" s="24" t="s">
        <v>54</v>
      </c>
    </row>
    <row r="41" spans="1:21" x14ac:dyDescent="0.2">
      <c r="A41" s="26" t="s">
        <v>55</v>
      </c>
    </row>
    <row r="42" spans="1:21" ht="10.8" thickBot="1" x14ac:dyDescent="0.25">
      <c r="A42" s="26"/>
    </row>
    <row r="43" spans="1:21" x14ac:dyDescent="0.2">
      <c r="A43" s="27"/>
      <c r="B43" s="28" t="s">
        <v>56</v>
      </c>
      <c r="D43" s="17">
        <v>2022</v>
      </c>
      <c r="E43" s="18"/>
      <c r="F43" s="18"/>
      <c r="G43" s="18"/>
      <c r="H43" s="19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/>
      <c r="U43" s="19"/>
    </row>
    <row r="44" spans="1:21" x14ac:dyDescent="0.2">
      <c r="A44" s="29" t="s">
        <v>57</v>
      </c>
      <c r="B44" s="30">
        <v>27797</v>
      </c>
      <c r="D44" s="31" t="s">
        <v>58</v>
      </c>
      <c r="H44" s="32">
        <f>'[1]Bank Trans Analysed'!I2</f>
        <v>40258.85</v>
      </c>
      <c r="I44" s="50"/>
      <c r="L44" s="33" t="s">
        <v>59</v>
      </c>
      <c r="M44" s="33"/>
      <c r="N44" s="33"/>
      <c r="O44" s="7"/>
      <c r="P44" s="7"/>
      <c r="Q44" s="7"/>
      <c r="R44" s="7"/>
      <c r="S44" s="7"/>
      <c r="T44" s="34"/>
      <c r="U44" s="35"/>
    </row>
    <row r="45" spans="1:21" x14ac:dyDescent="0.2">
      <c r="A45" s="36" t="s">
        <v>60</v>
      </c>
      <c r="B45" s="30">
        <v>17805</v>
      </c>
      <c r="D45" s="31"/>
      <c r="H45" s="35"/>
      <c r="L45" s="37" t="s">
        <v>61</v>
      </c>
      <c r="M45" s="38"/>
      <c r="N45" s="39" t="s">
        <v>62</v>
      </c>
      <c r="O45" s="40">
        <v>44874</v>
      </c>
      <c r="P45" s="41">
        <f>65975.64*0.25</f>
        <v>16493.91</v>
      </c>
      <c r="Q45" s="42" t="s">
        <v>63</v>
      </c>
      <c r="R45" s="7"/>
      <c r="S45" s="7"/>
      <c r="T45" s="34"/>
      <c r="U45" s="35"/>
    </row>
    <row r="46" spans="1:21" x14ac:dyDescent="0.2">
      <c r="A46" s="36" t="s">
        <v>64</v>
      </c>
      <c r="B46" s="30">
        <v>1000</v>
      </c>
      <c r="D46" s="31" t="s">
        <v>65</v>
      </c>
      <c r="H46" s="43">
        <f>-P61</f>
        <v>-23593.71</v>
      </c>
      <c r="I46" s="51"/>
      <c r="L46" s="37" t="s">
        <v>66</v>
      </c>
      <c r="M46" s="38"/>
      <c r="N46" s="39" t="s">
        <v>67</v>
      </c>
      <c r="O46" s="40"/>
      <c r="P46" s="41">
        <f>250*2*4</f>
        <v>2000</v>
      </c>
      <c r="Q46" s="42"/>
      <c r="R46" s="7"/>
      <c r="S46" s="7"/>
      <c r="T46" s="34"/>
      <c r="U46" s="35"/>
    </row>
    <row r="47" spans="1:21" x14ac:dyDescent="0.2">
      <c r="A47" s="36" t="s">
        <v>68</v>
      </c>
      <c r="B47" s="30">
        <v>4500</v>
      </c>
      <c r="D47" s="31" t="s">
        <v>69</v>
      </c>
      <c r="H47" s="43">
        <f>-6*4*15*3*1.3</f>
        <v>-1404</v>
      </c>
      <c r="I47" s="51"/>
      <c r="L47" s="37" t="s">
        <v>70</v>
      </c>
      <c r="M47" s="38"/>
      <c r="N47" s="39" t="s">
        <v>67</v>
      </c>
      <c r="O47" s="40"/>
      <c r="P47" s="41">
        <f>100*4</f>
        <v>400</v>
      </c>
      <c r="S47" s="7"/>
      <c r="T47" s="34"/>
      <c r="U47" s="35"/>
    </row>
    <row r="48" spans="1:21" x14ac:dyDescent="0.2">
      <c r="A48" s="36" t="s">
        <v>71</v>
      </c>
      <c r="B48" s="30">
        <v>5000</v>
      </c>
      <c r="D48" s="31"/>
      <c r="H48" s="35"/>
      <c r="L48" s="37" t="s">
        <v>72</v>
      </c>
      <c r="M48" s="38"/>
      <c r="N48" s="39" t="s">
        <v>67</v>
      </c>
      <c r="P48" s="41">
        <f>12*4+25</f>
        <v>73</v>
      </c>
      <c r="Q48" s="42"/>
      <c r="R48" s="7"/>
      <c r="S48" s="7"/>
      <c r="T48" s="34"/>
      <c r="U48" s="35"/>
    </row>
    <row r="49" spans="1:21" x14ac:dyDescent="0.2">
      <c r="A49" s="36" t="s">
        <v>73</v>
      </c>
      <c r="B49" s="30">
        <f>SUM(B44:B48)</f>
        <v>56102</v>
      </c>
      <c r="D49" s="31" t="s">
        <v>74</v>
      </c>
      <c r="H49" s="32">
        <f>850*3+100*3+50*3</f>
        <v>3000</v>
      </c>
      <c r="I49" s="50"/>
      <c r="L49" s="37" t="s">
        <v>75</v>
      </c>
      <c r="M49" s="38"/>
      <c r="N49" s="39" t="s">
        <v>67</v>
      </c>
      <c r="O49" s="40"/>
      <c r="P49" s="41">
        <f>300*4</f>
        <v>1200</v>
      </c>
      <c r="Q49" s="42"/>
      <c r="R49" s="7"/>
      <c r="S49" s="7"/>
      <c r="T49" s="34"/>
      <c r="U49" s="35"/>
    </row>
    <row r="50" spans="1:21" x14ac:dyDescent="0.2">
      <c r="A50" s="36" t="s">
        <v>76</v>
      </c>
      <c r="B50" s="30">
        <v>11534</v>
      </c>
      <c r="D50" s="31" t="s">
        <v>77</v>
      </c>
      <c r="H50" s="32">
        <f>'[1]VAT Reclaim to 30-Nov-22'!C12</f>
        <v>24324.548833333334</v>
      </c>
      <c r="I50" s="50"/>
      <c r="L50" s="37" t="s">
        <v>11</v>
      </c>
      <c r="M50" s="38"/>
      <c r="N50" s="39" t="s">
        <v>78</v>
      </c>
      <c r="O50" s="40"/>
      <c r="P50" s="41">
        <v>187.8</v>
      </c>
      <c r="Q50" s="42"/>
      <c r="R50" s="7"/>
      <c r="S50" s="7"/>
      <c r="T50" s="34"/>
      <c r="U50" s="35"/>
    </row>
    <row r="51" spans="1:21" x14ac:dyDescent="0.2">
      <c r="A51" s="36" t="s">
        <v>79</v>
      </c>
      <c r="B51" s="30">
        <v>67636</v>
      </c>
      <c r="D51" s="31" t="s">
        <v>80</v>
      </c>
      <c r="H51" s="32">
        <v>100</v>
      </c>
      <c r="I51" s="50"/>
      <c r="L51" s="37" t="s">
        <v>3</v>
      </c>
      <c r="M51" s="38"/>
      <c r="N51" s="39" t="s">
        <v>81</v>
      </c>
      <c r="O51" s="40"/>
      <c r="P51" s="41">
        <f>6*4*15*3*1.3</f>
        <v>1404</v>
      </c>
      <c r="Q51" s="42"/>
      <c r="R51" s="7"/>
      <c r="S51" s="7"/>
      <c r="T51" s="34"/>
      <c r="U51" s="35"/>
    </row>
    <row r="52" spans="1:21" ht="10.8" thickBot="1" x14ac:dyDescent="0.25">
      <c r="A52" s="44"/>
      <c r="B52" s="45"/>
      <c r="D52" s="31"/>
      <c r="H52" s="46"/>
      <c r="I52" s="50"/>
      <c r="L52" s="37" t="s">
        <v>82</v>
      </c>
      <c r="M52" s="38"/>
      <c r="N52" s="39" t="s">
        <v>81</v>
      </c>
      <c r="O52" s="40"/>
      <c r="P52" s="41">
        <f>60+35+35</f>
        <v>130</v>
      </c>
      <c r="Q52" s="42"/>
      <c r="R52" s="7"/>
      <c r="S52" s="7"/>
      <c r="T52" s="34"/>
      <c r="U52" s="35"/>
    </row>
    <row r="53" spans="1:21" ht="10.8" thickBot="1" x14ac:dyDescent="0.25">
      <c r="D53" s="31" t="s">
        <v>83</v>
      </c>
      <c r="H53" s="46">
        <f>SUM(H44:H51)</f>
        <v>42685.688833333334</v>
      </c>
      <c r="I53" s="50"/>
      <c r="L53" s="37" t="s">
        <v>7</v>
      </c>
      <c r="M53" s="38"/>
      <c r="N53" s="39" t="s">
        <v>84</v>
      </c>
      <c r="O53" s="40"/>
      <c r="P53" s="41">
        <v>75</v>
      </c>
      <c r="Q53" s="42"/>
      <c r="R53" s="7"/>
      <c r="S53" s="7"/>
      <c r="T53" s="34"/>
      <c r="U53" s="35"/>
    </row>
    <row r="54" spans="1:21" ht="11.4" thickTop="1" thickBot="1" x14ac:dyDescent="0.25">
      <c r="D54" s="44" t="s">
        <v>102</v>
      </c>
      <c r="E54" s="47"/>
      <c r="F54" s="47"/>
      <c r="G54" s="47"/>
      <c r="H54" s="48"/>
      <c r="L54" s="37" t="s">
        <v>85</v>
      </c>
      <c r="M54" s="38"/>
      <c r="N54" s="39"/>
      <c r="O54" s="40"/>
      <c r="P54" s="41">
        <v>200</v>
      </c>
      <c r="Q54" s="42"/>
      <c r="R54" s="7"/>
      <c r="S54" s="7"/>
      <c r="T54" s="34"/>
      <c r="U54" s="35"/>
    </row>
    <row r="55" spans="1:21" x14ac:dyDescent="0.2">
      <c r="D55" s="31"/>
      <c r="L55" s="37" t="s">
        <v>86</v>
      </c>
      <c r="M55" s="38"/>
      <c r="N55" s="39" t="s">
        <v>87</v>
      </c>
      <c r="O55" s="40"/>
      <c r="P55" s="41">
        <f>20*10</f>
        <v>200</v>
      </c>
      <c r="Q55" s="42"/>
      <c r="R55" s="7"/>
      <c r="S55" s="7"/>
      <c r="T55" s="34"/>
      <c r="U55" s="35"/>
    </row>
    <row r="56" spans="1:21" x14ac:dyDescent="0.2">
      <c r="D56" s="31"/>
      <c r="L56" s="37" t="s">
        <v>88</v>
      </c>
      <c r="M56" s="38"/>
      <c r="N56" s="39" t="s">
        <v>89</v>
      </c>
      <c r="O56" s="40"/>
      <c r="P56" s="41">
        <v>230</v>
      </c>
      <c r="Q56" s="42"/>
      <c r="R56" s="7"/>
      <c r="S56" s="7"/>
      <c r="T56" s="34"/>
      <c r="U56" s="35"/>
    </row>
    <row r="57" spans="1:21" x14ac:dyDescent="0.2">
      <c r="D57" s="31"/>
      <c r="L57" s="37" t="s">
        <v>90</v>
      </c>
      <c r="M57" s="38"/>
      <c r="N57" s="39" t="s">
        <v>91</v>
      </c>
      <c r="O57" s="40"/>
      <c r="P57" s="41">
        <v>1000</v>
      </c>
      <c r="Q57" s="42"/>
      <c r="R57" s="7"/>
      <c r="S57" s="7"/>
      <c r="T57" s="34"/>
      <c r="U57" s="35"/>
    </row>
    <row r="58" spans="1:21" x14ac:dyDescent="0.2">
      <c r="D58" s="31"/>
      <c r="L58" s="37"/>
      <c r="M58" s="38"/>
      <c r="N58" s="39"/>
      <c r="O58" s="40"/>
      <c r="P58" s="41"/>
      <c r="Q58" s="42"/>
      <c r="R58" s="7"/>
      <c r="S58" s="7"/>
      <c r="T58" s="34"/>
      <c r="U58" s="35"/>
    </row>
    <row r="59" spans="1:21" x14ac:dyDescent="0.2">
      <c r="D59" s="31"/>
      <c r="L59" s="37"/>
      <c r="M59" s="38"/>
      <c r="N59" s="39"/>
      <c r="O59" s="40"/>
      <c r="P59" s="41"/>
      <c r="Q59" s="42"/>
      <c r="R59" s="7"/>
      <c r="S59" s="7"/>
      <c r="T59" s="34"/>
      <c r="U59" s="35"/>
    </row>
    <row r="60" spans="1:21" x14ac:dyDescent="0.2">
      <c r="D60" s="31"/>
      <c r="T60" s="35"/>
      <c r="U60" s="35"/>
    </row>
    <row r="61" spans="1:21" ht="10.8" thickBot="1" x14ac:dyDescent="0.25">
      <c r="D61" s="31"/>
      <c r="P61" s="49">
        <f>SUM(P45:P60)</f>
        <v>23593.71</v>
      </c>
      <c r="T61" s="35"/>
      <c r="U61" s="35"/>
    </row>
    <row r="62" spans="1:21" ht="11.4" thickTop="1" thickBot="1" x14ac:dyDescent="0.25">
      <c r="D62" s="44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8"/>
      <c r="U62" s="48"/>
    </row>
  </sheetData>
  <mergeCells count="3">
    <mergeCell ref="A1:R1"/>
    <mergeCell ref="A2:R2"/>
    <mergeCell ref="A3:R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Clerk</dc:creator>
  <cp:lastModifiedBy>The Clerk</cp:lastModifiedBy>
  <dcterms:created xsi:type="dcterms:W3CDTF">2022-12-28T17:10:54Z</dcterms:created>
  <dcterms:modified xsi:type="dcterms:W3CDTF">2023-01-10T08:29:36Z</dcterms:modified>
</cp:coreProperties>
</file>